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media/image1.jpeg" ContentType="image/jpeg"/>
  <Override PartName="/xl/media/image2.jpeg" ContentType="image/jpeg"/>
  <Override PartName="/xl/media/image3.jpeg" ContentType="image/jpeg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Entradas" sheetId="1" state="visible" r:id="rId2"/>
    <sheet name=" 2015" sheetId="2" state="visible" r:id="rId3"/>
    <sheet name="Quadrioenio" sheetId="3" state="visible" r:id="rId4"/>
    <sheet name="Plan1" sheetId="4" state="visible" r:id="rId5"/>
  </sheets>
  <definedNames>
    <definedName function="false" hidden="false" localSheetId="1" name="_xlnm.Print_Area" vbProcedure="false">' 2015'!$A$1:$E$29</definedName>
    <definedName function="false" hidden="false" localSheetId="0" name="_xlnm.Print_Area" vbProcedure="false">Entradas!$A$1:$F$23</definedName>
    <definedName function="false" hidden="false" localSheetId="2" name="_xlnm.Print_Area" vbProcedure="false">Quadrioenio!$A$1:$E$24</definedName>
    <definedName function="false" hidden="false" name="Cadastro" vbProcedure="false">#REF!</definedName>
    <definedName function="false" hidden="false" name="CodC" vbProcedure="false">#REF!</definedName>
    <definedName function="false" hidden="false" name="CodG" vbProcedure="false">#REF!</definedName>
    <definedName function="false" hidden="false" name="Contas" vbProcedure="false">#REF!</definedName>
    <definedName function="false" hidden="false" name="Convenio" vbProcedure="false">#REF!</definedName>
    <definedName function="false" hidden="false" name="Doctos" vbProcedure="false">#REF!</definedName>
    <definedName function="false" hidden="false" name="Rubricas" vbProcedure="false">#REF!</definedName>
    <definedName function="false" hidden="false" localSheetId="0" name="Cadastro" vbProcedure="false">#REF!</definedName>
    <definedName function="false" hidden="false" localSheetId="0" name="CodC" vbProcedure="false">#REF!</definedName>
    <definedName function="false" hidden="false" localSheetId="0" name="CodG" vbProcedure="false">#REF!</definedName>
    <definedName function="false" hidden="false" localSheetId="0" name="_xlnm.Print_Area" vbProcedure="false">Entradas!$A$1:$F$23</definedName>
    <definedName function="false" hidden="false" localSheetId="1" name="_xlnm.Print_Area" vbProcedure="false">' 2015'!$A$1:$E$29</definedName>
    <definedName function="false" hidden="false" localSheetId="2" name="Cadastro" vbProcedure="false">#REF!</definedName>
    <definedName function="false" hidden="false" localSheetId="2" name="CodC" vbProcedure="false">#REF!</definedName>
    <definedName function="false" hidden="false" localSheetId="2" name="CodG" vbProcedure="false">#REF!</definedName>
    <definedName function="false" hidden="false" localSheetId="2" name="Contas" vbProcedure="false">#REF!</definedName>
    <definedName function="false" hidden="false" localSheetId="2" name="Convenio" vbProcedure="false">#REF!</definedName>
    <definedName function="false" hidden="false" localSheetId="2" name="Doctos" vbProcedure="false">#REF!</definedName>
    <definedName function="false" hidden="false" localSheetId="2" name="Rubricas" vbProcedure="false">#REF!</definedName>
    <definedName function="false" hidden="false" localSheetId="2" name="_xlnm.Print_Area" vbProcedure="false">Quadrioenio!$A$1:$E$24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8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19500 es IBIS para onu y coreia
912,08 es saldo (ver de donde)</t>
        </r>
      </text>
    </comment>
    <comment ref="C9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15000 es OREALC
5378,04
 es IBIS edu bilingue
5000 ibis para orei
4827,59 es edu no sexista saldo aecid
1400 es saldo AECID para estudio laicidad</t>
        </r>
      </text>
    </comment>
    <comment ref="C10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IBIS</t>
        </r>
      </text>
    </comment>
    <comment ref="C15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5000 es flacso
3448,27 es saldo aecid para consultor sostenibilidad
10000 es saldo evento bogota municipalidades saldo aecid</t>
        </r>
      </text>
    </comment>
    <comment ref="C16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aecid saldo
</t>
        </r>
      </text>
    </comment>
    <comment ref="C17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12012,94 es saldo para evento madrid aecid
1885,87 es visita haiti gpe
5000 es visita haiti aecid111</t>
        </r>
      </text>
    </comment>
    <comment ref="C18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7202 es ibis
</t>
        </r>
      </text>
    </comment>
    <comment ref="C20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saldo aecid: 5000+3000+5000 para reunion presencial directivo</t>
        </r>
      </text>
    </comment>
    <comment ref="C22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33150 es IBIS
25000 es OREALC
</t>
        </r>
      </text>
    </comment>
    <comment ref="C23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ibis
</t>
        </r>
      </text>
    </comment>
    <comment ref="D8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6500 es GPE
13500 es OSF
</t>
        </r>
      </text>
    </comment>
    <comment ref="D9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2650 es GPE
6500 es GPE
10000 es OREALC
10000 es IBIS
</t>
        </r>
      </text>
    </comment>
    <comment ref="D10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OPEN Society- 11450
</t>
        </r>
      </text>
    </comment>
    <comment ref="D11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4000 es GPE
8450 es AAEA
51350 es UNICEF</t>
        </r>
      </text>
    </comment>
    <comment ref="D13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open</t>
        </r>
      </text>
    </comment>
    <comment ref="D15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70100 es gpe
3000 es gpe
6650 es gpe
5500 es gpe
</t>
        </r>
      </text>
    </comment>
    <comment ref="D16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gpe</t>
        </r>
      </text>
    </comment>
    <comment ref="D17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12500 es gpe
23855 es gpe</t>
        </r>
      </text>
    </comment>
    <comment ref="D20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3000 es gpe</t>
        </r>
      </text>
    </comment>
    <comment ref="D22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182482,50 es gpe
13000 es ayuda
3250 es aaea
48650 es unicef
21750 es open
10000 es ibis
20000 es unesco</t>
        </r>
      </text>
    </comment>
    <comment ref="D23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15300 es gpe
1300 es aaea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8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3000 GPE + 20000 a captar
</t>
        </r>
      </text>
    </comment>
    <comment ref="C9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2650 GPE + 40000 a captar
</t>
        </r>
      </text>
    </comment>
    <comment ref="C10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2000 GPE + 18000 a captar</t>
        </r>
      </text>
    </comment>
    <comment ref="C11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50000 
A captar</t>
        </r>
      </text>
    </comment>
    <comment ref="C12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5000 a captar</t>
        </r>
      </text>
    </comment>
    <comment ref="C13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15000 a captar
</t>
        </r>
      </text>
    </comment>
    <comment ref="C15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38650 a captar. Lo demás es gpe</t>
        </r>
      </text>
    </comment>
    <comment ref="C21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15000 a captar</t>
        </r>
      </text>
    </comment>
    <comment ref="D8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20000 a captar
</t>
        </r>
      </text>
    </comment>
    <comment ref="D9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2650 GPE + 40000 a captar
</t>
        </r>
      </text>
    </comment>
    <comment ref="D10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20000 a captar
</t>
        </r>
      </text>
    </comment>
    <comment ref="D11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50000 
A captar</t>
        </r>
      </text>
    </comment>
    <comment ref="D12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5000 a captar</t>
        </r>
      </text>
    </comment>
    <comment ref="D13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15000 a captar
</t>
        </r>
      </text>
    </comment>
    <comment ref="D17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falta 15000 a captar</t>
        </r>
      </text>
    </comment>
    <comment ref="D20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más 13000 a captar</t>
        </r>
      </text>
    </comment>
    <comment ref="D21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15000 a captar</t>
        </r>
      </text>
    </comment>
    <comment ref="E8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20000 a captar
</t>
        </r>
      </text>
    </comment>
    <comment ref="E9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2650 GPE + 40000 a captar
</t>
        </r>
      </text>
    </comment>
    <comment ref="E10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20000 a captar
</t>
        </r>
      </text>
    </comment>
    <comment ref="E11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50000 
A captar</t>
        </r>
      </text>
    </comment>
    <comment ref="E12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5000 a captar</t>
        </r>
      </text>
    </comment>
    <comment ref="E13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15000 a captar
</t>
        </r>
      </text>
    </comment>
    <comment ref="E15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falta captar 42000
</t>
        </r>
      </text>
    </comment>
    <comment ref="E17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falta 15000 a captar</t>
        </r>
      </text>
    </comment>
    <comment ref="E21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Camilla:
</t>
        </r>
        <r>
          <rPr>
            <sz val="9"/>
            <color rgb="FF000000"/>
            <rFont val="Segoe UI"/>
            <family val="2"/>
            <charset val="1"/>
          </rPr>
          <t xml:space="preserve">15000 a captar</t>
        </r>
      </text>
    </comment>
  </commentList>
</comments>
</file>

<file path=xl/sharedStrings.xml><?xml version="1.0" encoding="utf-8"?>
<sst xmlns="http://schemas.openxmlformats.org/spreadsheetml/2006/main" count="75" uniqueCount="52">
  <si>
    <t xml:space="preserve">CLADE - ENTRADAS - 2015</t>
  </si>
  <si>
    <t xml:space="preserve">ENTRADAS</t>
  </si>
  <si>
    <t xml:space="preserve">FINACIADOR</t>
  </si>
  <si>
    <t xml:space="preserve">Recurso Ya Captados</t>
  </si>
  <si>
    <t xml:space="preserve">Recurso muy probables</t>
  </si>
  <si>
    <t xml:space="preserve">Financiadores a Prospectar</t>
  </si>
  <si>
    <t xml:space="preserve">Total</t>
  </si>
  <si>
    <t xml:space="preserve">Saldo Anterior</t>
  </si>
  <si>
    <t xml:space="preserve">GPE</t>
  </si>
  <si>
    <t xml:space="preserve">UNICEF</t>
  </si>
  <si>
    <t xml:space="preserve">IBIS</t>
  </si>
  <si>
    <t xml:space="preserve">UNESCO</t>
  </si>
  <si>
    <t xml:space="preserve">Ayuda em Accion</t>
  </si>
  <si>
    <t xml:space="preserve">AAEA</t>
  </si>
  <si>
    <t xml:space="preserve">Open Society</t>
  </si>
  <si>
    <t xml:space="preserve">FLACSO Brasil</t>
  </si>
  <si>
    <t xml:space="preserve">Comunidade Europeia</t>
  </si>
  <si>
    <t xml:space="preserve">FORD</t>
  </si>
  <si>
    <t xml:space="preserve">Coop Suecia</t>
  </si>
  <si>
    <t xml:space="preserve">Coop Noroega</t>
  </si>
  <si>
    <t xml:space="preserve">Fondo Patrimonial</t>
  </si>
  <si>
    <t xml:space="preserve">TOTAL</t>
  </si>
  <si>
    <t xml:space="preserve">Ecenario A</t>
  </si>
  <si>
    <t xml:space="preserve">Ecenario b</t>
  </si>
  <si>
    <t xml:space="preserve">DESCRIPCIÓN</t>
  </si>
  <si>
    <t xml:space="preserve">Presupuesto</t>
  </si>
  <si>
    <t xml:space="preserve">Recusos ya Captados</t>
  </si>
  <si>
    <t xml:space="preserve">Recursos Captados + negociaciones muy probables</t>
  </si>
  <si>
    <t xml:space="preserve">Obs</t>
  </si>
  <si>
    <t xml:space="preserve">EDUCACIÓN COMO DERECHO HUMANO</t>
  </si>
  <si>
    <t xml:space="preserve">Promoción del EDH en Espacios Regionales y Internacionales</t>
  </si>
  <si>
    <t xml:space="preserve">Educación Inclusiva y no Discriminación</t>
  </si>
  <si>
    <t xml:space="preserve">Financiamiento</t>
  </si>
  <si>
    <t xml:space="preserve">El Derecho a lo Largo de Toda la Vida</t>
  </si>
  <si>
    <t xml:space="preserve">Incidencia Legislativa</t>
  </si>
  <si>
    <t xml:space="preserve">Justiciabilidad</t>
  </si>
  <si>
    <t xml:space="preserve">FORTALECIMIENTO DE LA DEMOCRACIA PARTICIPATVA</t>
  </si>
  <si>
    <t xml:space="preserve">Fortalecimiento de la acción colectiva de la red</t>
  </si>
  <si>
    <t xml:space="preserve">Sistema de Memoria y Aprendizaje</t>
  </si>
  <si>
    <t xml:space="preserve">Fortalecimiento de los Foros</t>
  </si>
  <si>
    <t xml:space="preserve">Participación en espacios de incidencia</t>
  </si>
  <si>
    <t xml:space="preserve">DESARROLLO INSTITUCIONAL</t>
  </si>
  <si>
    <t xml:space="preserve">Gestión Institucional</t>
  </si>
  <si>
    <t xml:space="preserve">Comunicación Institucional</t>
  </si>
  <si>
    <t xml:space="preserve">Recursos Humanos</t>
  </si>
  <si>
    <t xml:space="preserve">Costos Administrativos</t>
  </si>
  <si>
    <t xml:space="preserve">Recurso a captar para logra Presupuesto Pleno</t>
  </si>
  <si>
    <t xml:space="preserve">RH: más U$ 97717,5</t>
  </si>
  <si>
    <t xml:space="preserve">Costos Administrativos: más U$ 7212,5</t>
  </si>
  <si>
    <t xml:space="preserve">Total: 104,930</t>
  </si>
  <si>
    <t xml:space="preserve">CUADRIENAL CLADE</t>
  </si>
  <si>
    <t xml:space="preserve">Presupuestado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</si>
</sst>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_-* #,##0.00_-;\-* #,##0.00_-;_-* \-??_-;_-@_-"/>
    <numFmt numFmtId="167" formatCode="#,##0.00_ ;[RED]\-#,##0.00\ "/>
    <numFmt numFmtId="168" formatCode="_(* #,##0_);_(* \(#,##0\);_(* \-??_);_(@_)"/>
    <numFmt numFmtId="169" formatCode="#,##0.00"/>
  </numFmts>
  <fonts count="14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 val="true"/>
      <sz val="16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rgb="FFFABF8F"/>
        <bgColor rgb="FFFF99CC"/>
      </patternFill>
    </fill>
    <fill>
      <patternFill patternType="solid">
        <fgColor rgb="FFFFFFFF"/>
        <bgColor rgb="FFFFFFCC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ck"/>
      <right/>
      <top style="thick"/>
      <bottom style="medium"/>
      <diagonal/>
    </border>
    <border diagonalUp="false" diagonalDown="false">
      <left style="medium"/>
      <right style="medium"/>
      <top style="thick"/>
      <bottom style="medium"/>
      <diagonal/>
    </border>
    <border diagonalUp="false" diagonalDown="false">
      <left/>
      <right style="thick"/>
      <top style="thick"/>
      <bottom style="medium"/>
      <diagonal/>
    </border>
    <border diagonalUp="false" diagonalDown="false">
      <left style="thick"/>
      <right/>
      <top style="medium"/>
      <bottom style="medium"/>
      <diagonal/>
    </border>
    <border diagonalUp="false" diagonalDown="false">
      <left/>
      <right style="thick"/>
      <top style="medium"/>
      <bottom style="medium"/>
      <diagonal/>
    </border>
    <border diagonalUp="false" diagonalDown="false">
      <left style="thick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ck"/>
      <top style="medium"/>
      <bottom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ck"/>
      <right/>
      <top style="medium"/>
      <bottom style="thin"/>
      <diagonal/>
    </border>
    <border diagonalUp="false" diagonalDown="false">
      <left/>
      <right style="thick"/>
      <top style="medium"/>
      <bottom style="thin"/>
      <diagonal/>
    </border>
    <border diagonalUp="false" diagonalDown="false">
      <left style="thick"/>
      <right/>
      <top style="thin"/>
      <bottom/>
      <diagonal/>
    </border>
    <border diagonalUp="false" diagonalDown="false">
      <left/>
      <right style="thick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 style="medium"/>
      <bottom style="thick"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/>
      <right style="thick"/>
      <top style="medium"/>
      <bottom style="thick"/>
      <diagonal/>
    </border>
    <border diagonalUp="false" diagonalDown="false">
      <left style="thick"/>
      <right style="thick"/>
      <top style="thick"/>
      <bottom style="medium"/>
      <diagonal/>
    </border>
    <border diagonalUp="false" diagonalDown="false">
      <left style="thick"/>
      <right style="thick"/>
      <top style="medium"/>
      <bottom style="medium"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thick"/>
      <top style="medium"/>
      <bottom style="thin"/>
      <diagonal/>
    </border>
    <border diagonalUp="false" diagonalDown="false">
      <left style="thick"/>
      <right style="thick"/>
      <top style="thin"/>
      <bottom/>
      <diagonal/>
    </border>
    <border diagonalUp="false" diagonalDown="false">
      <left style="thick"/>
      <right style="thick"/>
      <top style="medium"/>
      <bottom/>
      <diagonal/>
    </border>
    <border diagonalUp="false" diagonalDown="false">
      <left style="thick"/>
      <right style="thick"/>
      <top style="thin"/>
      <bottom style="medium"/>
      <diagonal/>
    </border>
    <border diagonalUp="false" diagonalDown="false">
      <left style="thick"/>
      <right style="thick"/>
      <top style="medium"/>
      <bottom style="thick"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3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3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3" xfId="2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6" fillId="0" borderId="3" xfId="2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3" xfId="25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3" xfId="24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3" xfId="25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2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4" xfId="2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4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25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4" xfId="24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9" fillId="0" borderId="7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8" xfId="2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3" borderId="9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9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4" borderId="5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4" borderId="10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5" borderId="11" xfId="24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7" fontId="9" fillId="5" borderId="11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5" borderId="12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5" borderId="13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14" xfId="24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7" fontId="9" fillId="5" borderId="14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5" borderId="3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5" borderId="4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5" borderId="15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5" borderId="3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5" borderId="15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5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5" borderId="14" xfId="24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7" fontId="0" fillId="5" borderId="15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4" borderId="9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10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5" borderId="16" xfId="24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7" fontId="9" fillId="5" borderId="16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5" borderId="1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5" borderId="17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5" borderId="15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5" borderId="0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5" borderId="18" xfId="24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7" fontId="9" fillId="5" borderId="18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5" borderId="4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5" borderId="19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4" borderId="10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5" borderId="20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5" borderId="21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5" borderId="3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5" borderId="15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4" borderId="22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8" fillId="4" borderId="23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4" borderId="24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0" xfId="24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5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9" fillId="0" borderId="25" xfId="2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3" borderId="2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4" borderId="9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4" borderId="26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5" borderId="11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5" borderId="27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5" borderId="14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5" borderId="28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5" borderId="16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5" borderId="29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5" borderId="29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5" borderId="28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5" borderId="18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5" borderId="30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5" borderId="30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5" borderId="31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5" borderId="32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4" borderId="22" xfId="24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9" fillId="4" borderId="33" xfId="24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1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illares 3" xfId="20" builtinId="53" customBuiltin="true"/>
    <cellStyle name="Normal 2" xfId="21" builtinId="53" customBuiltin="true"/>
    <cellStyle name="Normal 3" xfId="22" builtinId="53" customBuiltin="true"/>
    <cellStyle name="Normal 3 2" xfId="23" builtinId="53" customBuiltin="true"/>
    <cellStyle name="Normal 4" xfId="24" builtinId="53" customBuiltin="true"/>
    <cellStyle name="Normal 5" xfId="25" builtinId="53" customBuiltin="true"/>
    <cellStyle name="Separador de milhares 2" xfId="26" builtinId="53" customBuiltin="true"/>
    <cellStyle name="Separador de milhares 3" xfId="27" builtinId="53" customBuiltin="true"/>
    <cellStyle name="Vírgula 2" xfId="28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BF8F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111960</xdr:colOff>
      <xdr:row>0</xdr:row>
      <xdr:rowOff>28440</xdr:rowOff>
    </xdr:from>
    <xdr:to>
      <xdr:col>3</xdr:col>
      <xdr:colOff>18720</xdr:colOff>
      <xdr:row>3</xdr:row>
      <xdr:rowOff>47160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676440" y="28440"/>
          <a:ext cx="2547720" cy="990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69480</xdr:rowOff>
    </xdr:from>
    <xdr:to>
      <xdr:col>0</xdr:col>
      <xdr:colOff>2333520</xdr:colOff>
      <xdr:row>3</xdr:row>
      <xdr:rowOff>142560</xdr:rowOff>
    </xdr:to>
    <xdr:pic>
      <xdr:nvPicPr>
        <xdr:cNvPr id="1" name="Imagem 1" descr=""/>
        <xdr:cNvPicPr/>
      </xdr:nvPicPr>
      <xdr:blipFill>
        <a:blip r:embed="rId1"/>
        <a:stretch/>
      </xdr:blipFill>
      <xdr:spPr>
        <a:xfrm>
          <a:off x="95400" y="69480"/>
          <a:ext cx="2238120" cy="838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69480</xdr:rowOff>
    </xdr:from>
    <xdr:to>
      <xdr:col>0</xdr:col>
      <xdr:colOff>2333520</xdr:colOff>
      <xdr:row>3</xdr:row>
      <xdr:rowOff>190080</xdr:rowOff>
    </xdr:to>
    <xdr:pic>
      <xdr:nvPicPr>
        <xdr:cNvPr id="2" name="Imagem 1" descr=""/>
        <xdr:cNvPicPr/>
      </xdr:nvPicPr>
      <xdr:blipFill>
        <a:blip r:embed="rId1"/>
        <a:stretch/>
      </xdr:blipFill>
      <xdr:spPr>
        <a:xfrm>
          <a:off x="95400" y="69480"/>
          <a:ext cx="2238120" cy="886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H23"/>
  <sheetViews>
    <sheetView showFormulas="false" showGridLines="true" showRowColHeaders="true" showZeros="true" rightToLeft="false" tabSelected="false" showOutlineSymbols="true" defaultGridColor="true" view="pageBreakPreview" topLeftCell="A10" colorId="64" zoomScale="100" zoomScaleNormal="100" zoomScalePageLayoutView="100" workbookViewId="0">
      <selection pane="topLeft" activeCell="I7" activeCellId="0" sqref="I7"/>
    </sheetView>
  </sheetViews>
  <sheetFormatPr defaultRowHeight="14.2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25.29"/>
    <col collapsed="false" customWidth="true" hidden="false" outlineLevel="0" max="3" min="3" style="1" width="12.14"/>
    <col collapsed="false" customWidth="true" hidden="false" outlineLevel="0" max="4" min="4" style="1" width="12.42"/>
    <col collapsed="false" customWidth="true" hidden="false" outlineLevel="0" max="5" min="5" style="1" width="14.7"/>
    <col collapsed="false" customWidth="true" hidden="false" outlineLevel="0" max="6" min="6" style="1" width="12.42"/>
    <col collapsed="false" customWidth="true" hidden="false" outlineLevel="0" max="1025" min="7" style="1" width="9.14"/>
  </cols>
  <sheetData>
    <row r="2" customFormat="false" ht="48" hidden="false" customHeight="true" outlineLevel="0" collapsed="false"/>
    <row r="5" customFormat="false" ht="23.25" hidden="false" customHeight="true" outlineLevel="0" collapsed="false">
      <c r="B5" s="2" t="s">
        <v>0</v>
      </c>
      <c r="C5" s="2"/>
      <c r="D5" s="2"/>
      <c r="E5" s="2"/>
      <c r="F5" s="2"/>
    </row>
    <row r="6" customFormat="false" ht="15" hidden="false" customHeight="false" outlineLevel="0" collapsed="false"/>
    <row r="7" s="3" customFormat="true" ht="19.5" hidden="false" customHeight="true" outlineLevel="0" collapsed="false">
      <c r="B7" s="4"/>
      <c r="C7" s="5" t="s">
        <v>1</v>
      </c>
      <c r="D7" s="5"/>
      <c r="E7" s="5"/>
      <c r="F7" s="5"/>
    </row>
    <row r="8" s="3" customFormat="true" ht="38.25" hidden="false" customHeight="false" outlineLevel="0" collapsed="false">
      <c r="B8" s="6" t="s">
        <v>2</v>
      </c>
      <c r="C8" s="7" t="s">
        <v>3</v>
      </c>
      <c r="D8" s="8" t="s">
        <v>4</v>
      </c>
      <c r="E8" s="8" t="s">
        <v>5</v>
      </c>
      <c r="F8" s="9" t="s">
        <v>6</v>
      </c>
    </row>
    <row r="9" s="3" customFormat="true" ht="19.5" hidden="false" customHeight="true" outlineLevel="0" collapsed="false">
      <c r="B9" s="10" t="s">
        <v>7</v>
      </c>
      <c r="C9" s="11" t="n">
        <v>56934.75</v>
      </c>
      <c r="D9" s="11"/>
      <c r="E9" s="12"/>
      <c r="F9" s="12"/>
      <c r="G9" s="13"/>
    </row>
    <row r="10" s="3" customFormat="true" ht="20.1" hidden="false" customHeight="true" outlineLevel="0" collapsed="false">
      <c r="B10" s="14" t="s">
        <v>8</v>
      </c>
      <c r="C10" s="15"/>
      <c r="D10" s="16" t="n">
        <v>350637.5</v>
      </c>
      <c r="E10" s="16"/>
      <c r="F10" s="17"/>
    </row>
    <row r="11" s="3" customFormat="true" ht="20.1" hidden="false" customHeight="true" outlineLevel="0" collapsed="false">
      <c r="B11" s="14" t="s">
        <v>9</v>
      </c>
      <c r="C11" s="15"/>
      <c r="D11" s="15" t="n">
        <v>100000</v>
      </c>
      <c r="E11" s="18"/>
      <c r="F11" s="17"/>
    </row>
    <row r="12" s="3" customFormat="true" ht="20.1" hidden="false" customHeight="true" outlineLevel="0" collapsed="false">
      <c r="B12" s="14" t="s">
        <v>10</v>
      </c>
      <c r="C12" s="15" t="n">
        <v>84965.54</v>
      </c>
      <c r="D12" s="15" t="n">
        <v>20000</v>
      </c>
      <c r="E12" s="18"/>
      <c r="F12" s="17"/>
      <c r="G12" s="13"/>
    </row>
    <row r="13" s="3" customFormat="true" ht="20.1" hidden="false" customHeight="true" outlineLevel="0" collapsed="false">
      <c r="B13" s="14" t="s">
        <v>11</v>
      </c>
      <c r="C13" s="15" t="n">
        <v>40000</v>
      </c>
      <c r="D13" s="15" t="n">
        <v>30000</v>
      </c>
      <c r="E13" s="17"/>
      <c r="F13" s="17"/>
      <c r="G13" s="19"/>
      <c r="H13" s="20"/>
    </row>
    <row r="14" s="3" customFormat="true" ht="20.1" hidden="false" customHeight="true" outlineLevel="0" collapsed="false">
      <c r="B14" s="14" t="s">
        <v>12</v>
      </c>
      <c r="C14" s="15"/>
      <c r="D14" s="15" t="n">
        <v>26000</v>
      </c>
      <c r="E14" s="17"/>
      <c r="F14" s="17"/>
      <c r="G14" s="20"/>
      <c r="H14" s="20"/>
    </row>
    <row r="15" s="3" customFormat="true" ht="20.1" hidden="false" customHeight="true" outlineLevel="0" collapsed="false">
      <c r="B15" s="14" t="s">
        <v>13</v>
      </c>
      <c r="C15" s="15"/>
      <c r="D15" s="15" t="n">
        <v>13000</v>
      </c>
      <c r="E15" s="17"/>
      <c r="F15" s="17"/>
      <c r="G15" s="19"/>
      <c r="H15" s="20"/>
    </row>
    <row r="16" s="3" customFormat="true" ht="20.1" hidden="false" customHeight="true" outlineLevel="0" collapsed="false">
      <c r="B16" s="14" t="s">
        <v>14</v>
      </c>
      <c r="C16" s="15"/>
      <c r="D16" s="15" t="n">
        <v>71200</v>
      </c>
      <c r="E16" s="17"/>
      <c r="F16" s="17"/>
      <c r="G16" s="19"/>
      <c r="H16" s="20"/>
    </row>
    <row r="17" s="3" customFormat="true" ht="20.1" hidden="false" customHeight="true" outlineLevel="0" collapsed="false">
      <c r="B17" s="14" t="s">
        <v>15</v>
      </c>
      <c r="C17" s="15" t="n">
        <v>5000</v>
      </c>
      <c r="D17" s="15"/>
      <c r="E17" s="17"/>
      <c r="F17" s="17"/>
      <c r="G17" s="19"/>
      <c r="H17" s="20"/>
    </row>
    <row r="18" s="3" customFormat="true" ht="20.1" hidden="false" customHeight="true" outlineLevel="0" collapsed="false">
      <c r="B18" s="14" t="s">
        <v>16</v>
      </c>
      <c r="C18" s="15"/>
      <c r="D18" s="18"/>
      <c r="E18" s="18"/>
      <c r="F18" s="17"/>
      <c r="G18" s="20"/>
      <c r="H18" s="20"/>
    </row>
    <row r="19" s="3" customFormat="true" ht="20.1" hidden="false" customHeight="true" outlineLevel="0" collapsed="false">
      <c r="B19" s="14" t="s">
        <v>17</v>
      </c>
      <c r="C19" s="15"/>
      <c r="D19" s="18"/>
      <c r="E19" s="18"/>
      <c r="F19" s="17"/>
      <c r="G19" s="20"/>
      <c r="H19" s="21"/>
    </row>
    <row r="20" s="3" customFormat="true" ht="20.1" hidden="false" customHeight="true" outlineLevel="0" collapsed="false">
      <c r="B20" s="14" t="s">
        <v>18</v>
      </c>
      <c r="C20" s="15"/>
      <c r="D20" s="18"/>
      <c r="E20" s="18"/>
      <c r="F20" s="17"/>
      <c r="G20" s="20"/>
      <c r="H20" s="20"/>
    </row>
    <row r="21" s="3" customFormat="true" ht="20.1" hidden="false" customHeight="true" outlineLevel="0" collapsed="false">
      <c r="B21" s="14" t="s">
        <v>19</v>
      </c>
      <c r="C21" s="15"/>
      <c r="D21" s="18"/>
      <c r="E21" s="18"/>
      <c r="F21" s="17"/>
    </row>
    <row r="22" s="3" customFormat="true" ht="20.1" hidden="false" customHeight="true" outlineLevel="0" collapsed="false">
      <c r="B22" s="22" t="s">
        <v>20</v>
      </c>
      <c r="C22" s="23"/>
      <c r="D22" s="24"/>
      <c r="E22" s="24"/>
      <c r="F22" s="25"/>
    </row>
    <row r="23" s="3" customFormat="true" ht="20.1" hidden="false" customHeight="true" outlineLevel="0" collapsed="false">
      <c r="B23" s="26" t="s">
        <v>21</v>
      </c>
      <c r="C23" s="27" t="n">
        <f aca="false">SUM(C9:C22)</f>
        <v>186900.29</v>
      </c>
      <c r="D23" s="27" t="n">
        <f aca="false">SUM(D9:D22)</f>
        <v>610837.5</v>
      </c>
      <c r="E23" s="27"/>
      <c r="F23" s="27" t="n">
        <f aca="false">C23+D23</f>
        <v>797737.79</v>
      </c>
    </row>
  </sheetData>
  <mergeCells count="2">
    <mergeCell ref="B5:F5"/>
    <mergeCell ref="C7:F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pageBreakPreview" topLeftCell="A1" colorId="64" zoomScale="35" zoomScaleNormal="100" zoomScalePageLayoutView="35" workbookViewId="0">
      <pane xSplit="1" ySplit="6" topLeftCell="B7" activePane="bottomRight" state="frozen"/>
      <selection pane="topLeft" activeCell="A1" activeCellId="0" sqref="A1"/>
      <selection pane="topRight" activeCell="B1" activeCellId="0" sqref="B1"/>
      <selection pane="bottomLeft" activeCell="A7" activeCellId="0" sqref="A7"/>
      <selection pane="bottomRight" activeCell="I7" activeCellId="0" sqref="I7"/>
    </sheetView>
  </sheetViews>
  <sheetFormatPr defaultRowHeight="12.75" zeroHeight="false" outlineLevelRow="0" outlineLevelCol="0"/>
  <cols>
    <col collapsed="false" customWidth="true" hidden="false" outlineLevel="0" max="1" min="1" style="0" width="61.29"/>
    <col collapsed="false" customWidth="true" hidden="false" outlineLevel="0" max="2" min="2" style="0" width="17.42"/>
    <col collapsed="false" customWidth="true" hidden="false" outlineLevel="0" max="3" min="3" style="0" width="14.86"/>
    <col collapsed="false" customWidth="true" hidden="false" outlineLevel="0" max="4" min="4" style="0" width="17"/>
    <col collapsed="false" customWidth="true" hidden="true" outlineLevel="0" max="5" min="5" style="0" width="22.57"/>
    <col collapsed="false" customWidth="true" hidden="false" outlineLevel="0" max="6" min="6" style="0" width="8.67"/>
    <col collapsed="false" customWidth="true" hidden="false" outlineLevel="0" max="7" min="7" style="0" width="9.71"/>
    <col collapsed="false" customWidth="true" hidden="false" outlineLevel="0" max="1025" min="8" style="0" width="8.67"/>
  </cols>
  <sheetData>
    <row r="1" customFormat="false" ht="20.1" hidden="false" customHeight="true" outlineLevel="0" collapsed="false">
      <c r="C1" s="28"/>
      <c r="D1" s="28"/>
      <c r="E1" s="28"/>
    </row>
    <row r="2" customFormat="false" ht="20.1" hidden="false" customHeight="true" outlineLevel="0" collapsed="false">
      <c r="C2" s="28"/>
      <c r="D2" s="28"/>
      <c r="E2" s="28"/>
    </row>
    <row r="3" customFormat="false" ht="20.1" hidden="false" customHeight="true" outlineLevel="0" collapsed="false">
      <c r="B3" s="29" t="n">
        <v>2015</v>
      </c>
      <c r="C3" s="29"/>
      <c r="D3" s="29"/>
      <c r="E3" s="29"/>
    </row>
    <row r="5" customFormat="false" ht="32.25" hidden="false" customHeight="true" outlineLevel="0" collapsed="false">
      <c r="A5" s="30"/>
      <c r="B5" s="30"/>
      <c r="C5" s="31" t="s">
        <v>22</v>
      </c>
      <c r="D5" s="31" t="s">
        <v>23</v>
      </c>
      <c r="E5" s="32"/>
    </row>
    <row r="6" customFormat="false" ht="51.75" hidden="false" customHeight="false" outlineLevel="0" collapsed="false">
      <c r="A6" s="33" t="s">
        <v>24</v>
      </c>
      <c r="B6" s="34" t="s">
        <v>25</v>
      </c>
      <c r="C6" s="35" t="s">
        <v>26</v>
      </c>
      <c r="D6" s="35" t="s">
        <v>27</v>
      </c>
      <c r="E6" s="36" t="s">
        <v>28</v>
      </c>
    </row>
    <row r="7" customFormat="false" ht="20.1" hidden="false" customHeight="true" outlineLevel="0" collapsed="false">
      <c r="A7" s="37" t="s">
        <v>29</v>
      </c>
      <c r="B7" s="38" t="n">
        <f aca="false">SUM(B8:B13)</f>
        <v>203667.71</v>
      </c>
      <c r="C7" s="38" t="n">
        <f aca="false">SUM(C8:C13)</f>
        <v>61767.71</v>
      </c>
      <c r="D7" s="38" t="n">
        <f aca="false">SUM(D8:D13)</f>
        <v>203667.71</v>
      </c>
      <c r="E7" s="39"/>
    </row>
    <row r="8" s="44" customFormat="true" ht="20.1" hidden="false" customHeight="true" outlineLevel="0" collapsed="false">
      <c r="A8" s="40" t="s">
        <v>30</v>
      </c>
      <c r="B8" s="41" t="n">
        <v>40412.08</v>
      </c>
      <c r="C8" s="42" t="n">
        <f aca="false">19500+912.08</f>
        <v>20412.08</v>
      </c>
      <c r="D8" s="42" t="n">
        <f aca="false">6500+C8+13500</f>
        <v>40412.08</v>
      </c>
      <c r="E8" s="43"/>
    </row>
    <row r="9" s="44" customFormat="true" ht="20.1" hidden="false" customHeight="true" outlineLevel="0" collapsed="false">
      <c r="A9" s="45" t="s">
        <v>31</v>
      </c>
      <c r="B9" s="46" t="n">
        <v>60755.63</v>
      </c>
      <c r="C9" s="47" t="n">
        <f aca="false">15000+5378.04+1400+4827.59+5000</f>
        <v>31605.63</v>
      </c>
      <c r="D9" s="48" t="n">
        <f aca="false">2650+6500+C9+10000+10000</f>
        <v>60755.63</v>
      </c>
      <c r="E9" s="49"/>
    </row>
    <row r="10" s="44" customFormat="true" ht="20.1" hidden="false" customHeight="true" outlineLevel="0" collapsed="false">
      <c r="A10" s="45" t="s">
        <v>32</v>
      </c>
      <c r="B10" s="46" t="n">
        <v>21200</v>
      </c>
      <c r="C10" s="50" t="n">
        <v>9750</v>
      </c>
      <c r="D10" s="47" t="n">
        <f aca="false">C10+11450</f>
        <v>21200</v>
      </c>
      <c r="E10" s="51"/>
    </row>
    <row r="11" s="44" customFormat="true" ht="20.1" hidden="false" customHeight="true" outlineLevel="0" collapsed="false">
      <c r="A11" s="45" t="s">
        <v>33</v>
      </c>
      <c r="B11" s="46" t="n">
        <v>63800</v>
      </c>
      <c r="C11" s="50"/>
      <c r="D11" s="50" t="n">
        <f aca="false">4000+8450+51350</f>
        <v>63800</v>
      </c>
      <c r="E11" s="52"/>
    </row>
    <row r="12" s="44" customFormat="true" ht="20.1" hidden="false" customHeight="true" outlineLevel="0" collapsed="false">
      <c r="A12" s="45" t="s">
        <v>34</v>
      </c>
      <c r="B12" s="53"/>
      <c r="C12" s="50"/>
      <c r="D12" s="50"/>
      <c r="E12" s="51"/>
    </row>
    <row r="13" s="44" customFormat="true" ht="20.1" hidden="false" customHeight="true" outlineLevel="0" collapsed="false">
      <c r="A13" s="45" t="s">
        <v>35</v>
      </c>
      <c r="B13" s="46" t="n">
        <v>17500</v>
      </c>
      <c r="C13" s="50"/>
      <c r="D13" s="50" t="n">
        <v>17500</v>
      </c>
      <c r="E13" s="54"/>
    </row>
    <row r="14" customFormat="false" ht="20.1" hidden="false" customHeight="true" outlineLevel="0" collapsed="false">
      <c r="A14" s="37" t="s">
        <v>36</v>
      </c>
      <c r="B14" s="55" t="n">
        <f aca="false">SUM(B15:B18)</f>
        <v>185000.08</v>
      </c>
      <c r="C14" s="38" t="n">
        <f aca="false">SUM(C15:C18)</f>
        <v>41795.08</v>
      </c>
      <c r="D14" s="38" t="n">
        <f aca="false">SUM(D15:D18)</f>
        <v>185000.08</v>
      </c>
      <c r="E14" s="56"/>
    </row>
    <row r="15" s="44" customFormat="true" ht="20.1" hidden="false" customHeight="true" outlineLevel="0" collapsed="false">
      <c r="A15" s="57" t="s">
        <v>37</v>
      </c>
      <c r="B15" s="58" t="n">
        <v>103698.27</v>
      </c>
      <c r="C15" s="59" t="n">
        <f aca="false">5000+3448.27+10000</f>
        <v>18448.27</v>
      </c>
      <c r="D15" s="59" t="n">
        <f aca="false">70100+3000+6650+5500+C15</f>
        <v>103698.27</v>
      </c>
      <c r="E15" s="60"/>
    </row>
    <row r="16" s="44" customFormat="true" ht="20.1" hidden="false" customHeight="true" outlineLevel="0" collapsed="false">
      <c r="A16" s="45" t="s">
        <v>38</v>
      </c>
      <c r="B16" s="46" t="n">
        <v>12548</v>
      </c>
      <c r="C16" s="50" t="n">
        <v>4448</v>
      </c>
      <c r="D16" s="50" t="n">
        <f aca="false">8100+C16</f>
        <v>12548</v>
      </c>
      <c r="E16" s="61"/>
    </row>
    <row r="17" s="44" customFormat="true" ht="20.1" hidden="false" customHeight="true" outlineLevel="0" collapsed="false">
      <c r="A17" s="45" t="s">
        <v>39</v>
      </c>
      <c r="B17" s="46" t="n">
        <v>55253.81</v>
      </c>
      <c r="C17" s="50" t="n">
        <f aca="false">12012.94+1885.87+5000</f>
        <v>18898.81</v>
      </c>
      <c r="D17" s="50" t="n">
        <f aca="false">12500+23855+C17</f>
        <v>55253.81</v>
      </c>
      <c r="E17" s="61"/>
      <c r="G17" s="62"/>
    </row>
    <row r="18" s="44" customFormat="true" ht="20.1" hidden="false" customHeight="true" outlineLevel="0" collapsed="false">
      <c r="A18" s="63" t="s">
        <v>40</v>
      </c>
      <c r="B18" s="64" t="n">
        <v>13500</v>
      </c>
      <c r="C18" s="65"/>
      <c r="D18" s="65" t="n">
        <f aca="false">13500+C18</f>
        <v>13500</v>
      </c>
      <c r="E18" s="66"/>
    </row>
    <row r="19" customFormat="false" ht="20.1" hidden="false" customHeight="true" outlineLevel="0" collapsed="false">
      <c r="A19" s="37" t="s">
        <v>41</v>
      </c>
      <c r="B19" s="55" t="n">
        <f aca="false">SUM(B20:B23)</f>
        <v>514000</v>
      </c>
      <c r="C19" s="55" t="n">
        <f aca="false">SUM(C20:C23)</f>
        <v>83337.5</v>
      </c>
      <c r="D19" s="55" t="n">
        <f aca="false">SUM(D20:D23)</f>
        <v>409070</v>
      </c>
      <c r="E19" s="67"/>
      <c r="G19" s="68"/>
    </row>
    <row r="20" s="44" customFormat="true" ht="20.1" hidden="false" customHeight="true" outlineLevel="0" collapsed="false">
      <c r="A20" s="40" t="s">
        <v>42</v>
      </c>
      <c r="B20" s="41" t="n">
        <v>16000</v>
      </c>
      <c r="C20" s="69" t="n">
        <v>13000</v>
      </c>
      <c r="D20" s="69" t="n">
        <f aca="false">3000+C20</f>
        <v>16000</v>
      </c>
      <c r="E20" s="70"/>
    </row>
    <row r="21" s="44" customFormat="true" ht="20.1" hidden="false" customHeight="true" outlineLevel="0" collapsed="false">
      <c r="A21" s="45" t="s">
        <v>43</v>
      </c>
      <c r="B21" s="46"/>
      <c r="C21" s="50"/>
      <c r="D21" s="50"/>
      <c r="E21" s="61"/>
    </row>
    <row r="22" s="44" customFormat="true" ht="20.1" hidden="false" customHeight="true" outlineLevel="0" collapsed="false">
      <c r="A22" s="45" t="s">
        <v>44</v>
      </c>
      <c r="B22" s="46" t="n">
        <v>455000</v>
      </c>
      <c r="C22" s="71" t="n">
        <f aca="false">33150+25000</f>
        <v>58150</v>
      </c>
      <c r="D22" s="71" t="n">
        <f aca="false">182482.5+13000+3250+48650+21750+C22+10000+20000</f>
        <v>357282.5</v>
      </c>
      <c r="E22" s="72"/>
    </row>
    <row r="23" s="44" customFormat="true" ht="20.1" hidden="false" customHeight="true" outlineLevel="0" collapsed="false">
      <c r="A23" s="45" t="s">
        <v>45</v>
      </c>
      <c r="B23" s="46" t="n">
        <v>43000</v>
      </c>
      <c r="C23" s="50" t="n">
        <v>12187.5</v>
      </c>
      <c r="D23" s="50" t="n">
        <f aca="false">15300+1300+C23+7000</f>
        <v>35787.5</v>
      </c>
      <c r="E23" s="61"/>
    </row>
    <row r="24" customFormat="false" ht="20.1" hidden="false" customHeight="true" outlineLevel="0" collapsed="false">
      <c r="A24" s="73" t="s">
        <v>21</v>
      </c>
      <c r="B24" s="74" t="n">
        <f aca="false">B7+B14+B19</f>
        <v>902667.79</v>
      </c>
      <c r="C24" s="74" t="n">
        <f aca="false">C7+C14+C19</f>
        <v>186900.29</v>
      </c>
      <c r="D24" s="74" t="n">
        <f aca="false">D7+D14+D19</f>
        <v>797737.79</v>
      </c>
      <c r="E24" s="75"/>
    </row>
    <row r="25" customFormat="false" ht="13.5" hidden="false" customHeight="false" outlineLevel="0" collapsed="false">
      <c r="D25" s="76"/>
    </row>
    <row r="26" customFormat="false" ht="12.75" hidden="false" customHeight="false" outlineLevel="0" collapsed="false">
      <c r="A26" s="77" t="s">
        <v>46</v>
      </c>
      <c r="D26" s="78"/>
    </row>
    <row r="27" customFormat="false" ht="12.75" hidden="false" customHeight="false" outlineLevel="0" collapsed="false">
      <c r="A27" s="77" t="s">
        <v>47</v>
      </c>
    </row>
    <row r="28" customFormat="false" ht="12.75" hidden="false" customHeight="false" outlineLevel="0" collapsed="false">
      <c r="A28" s="77" t="s">
        <v>48</v>
      </c>
    </row>
    <row r="29" customFormat="false" ht="12.75" hidden="false" customHeight="false" outlineLevel="0" collapsed="false">
      <c r="A29" s="77" t="s">
        <v>49</v>
      </c>
    </row>
  </sheetData>
  <mergeCells count="1">
    <mergeCell ref="B3:E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4" man="true" max="65535" min="0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5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1" ySplit="6" topLeftCell="B15" activePane="bottomRight" state="frozen"/>
      <selection pane="topLeft" activeCell="A1" activeCellId="0" sqref="A1"/>
      <selection pane="topRight" activeCell="B1" activeCellId="0" sqref="B1"/>
      <selection pane="bottomLeft" activeCell="A15" activeCellId="0" sqref="A15"/>
      <selection pane="bottomRight" activeCell="I5" activeCellId="0" sqref="I5"/>
    </sheetView>
  </sheetViews>
  <sheetFormatPr defaultRowHeight="12.75" zeroHeight="false" outlineLevelRow="0" outlineLevelCol="0"/>
  <cols>
    <col collapsed="false" customWidth="true" hidden="false" outlineLevel="0" max="1" min="1" style="0" width="61.85"/>
    <col collapsed="false" customWidth="true" hidden="false" outlineLevel="0" max="2" min="2" style="0" width="17.42"/>
    <col collapsed="false" customWidth="true" hidden="false" outlineLevel="0" max="3" min="3" style="0" width="16"/>
    <col collapsed="false" customWidth="true" hidden="false" outlineLevel="0" max="4" min="4" style="0" width="15.57"/>
    <col collapsed="false" customWidth="true" hidden="false" outlineLevel="0" max="5" min="5" style="0" width="14.57"/>
    <col collapsed="false" customWidth="true" hidden="false" outlineLevel="0" max="1025" min="6" style="0" width="8.67"/>
  </cols>
  <sheetData>
    <row r="1" customFormat="false" ht="20.1" hidden="false" customHeight="true" outlineLevel="0" collapsed="false">
      <c r="B1" s="79" t="s">
        <v>50</v>
      </c>
      <c r="C1" s="79"/>
      <c r="D1" s="79"/>
      <c r="E1" s="79"/>
    </row>
    <row r="3" customFormat="false" ht="20.1" hidden="false" customHeight="true" outlineLevel="0" collapsed="false">
      <c r="B3" s="80" t="n">
        <v>2015</v>
      </c>
      <c r="C3" s="80" t="n">
        <v>2016</v>
      </c>
      <c r="D3" s="80" t="n">
        <v>2017</v>
      </c>
      <c r="E3" s="80" t="n">
        <v>2018</v>
      </c>
    </row>
    <row r="5" customFormat="false" ht="32.25" hidden="false" customHeight="true" outlineLevel="0" collapsed="false">
      <c r="A5" s="30"/>
      <c r="B5" s="30"/>
      <c r="C5" s="30"/>
      <c r="D5" s="81"/>
      <c r="E5" s="82"/>
    </row>
    <row r="6" customFormat="false" ht="36" hidden="false" customHeight="true" outlineLevel="0" collapsed="false">
      <c r="A6" s="33" t="s">
        <v>24</v>
      </c>
      <c r="B6" s="34" t="s">
        <v>25</v>
      </c>
      <c r="C6" s="34" t="s">
        <v>25</v>
      </c>
      <c r="D6" s="83" t="s">
        <v>25</v>
      </c>
      <c r="E6" s="84" t="s">
        <v>51</v>
      </c>
    </row>
    <row r="7" customFormat="false" ht="20.1" hidden="false" customHeight="true" outlineLevel="0" collapsed="false">
      <c r="A7" s="37" t="s">
        <v>29</v>
      </c>
      <c r="B7" s="85" t="n">
        <f aca="false">SUM(B8:B13)</f>
        <v>203667.71</v>
      </c>
      <c r="C7" s="85" t="n">
        <f aca="false">SUM(C8:C13)</f>
        <v>155650</v>
      </c>
      <c r="D7" s="85" t="n">
        <f aca="false">SUM(D8:D13)</f>
        <v>152650</v>
      </c>
      <c r="E7" s="86" t="n">
        <f aca="false">SUM(E8:E13)</f>
        <v>152650</v>
      </c>
    </row>
    <row r="8" s="44" customFormat="true" ht="20.1" hidden="false" customHeight="true" outlineLevel="0" collapsed="false">
      <c r="A8" s="40" t="s">
        <v>30</v>
      </c>
      <c r="B8" s="41" t="n">
        <v>40412.08</v>
      </c>
      <c r="C8" s="87" t="n">
        <f aca="false">3000+20000</f>
        <v>23000</v>
      </c>
      <c r="D8" s="88" t="n">
        <v>20000</v>
      </c>
      <c r="E8" s="88" t="n">
        <v>20000</v>
      </c>
    </row>
    <row r="9" s="44" customFormat="true" ht="20.1" hidden="false" customHeight="true" outlineLevel="0" collapsed="false">
      <c r="A9" s="45" t="s">
        <v>31</v>
      </c>
      <c r="B9" s="46" t="n">
        <v>60755.63</v>
      </c>
      <c r="C9" s="89" t="n">
        <f aca="false">2650+40000</f>
        <v>42650</v>
      </c>
      <c r="D9" s="89" t="n">
        <f aca="false">2650+40000</f>
        <v>42650</v>
      </c>
      <c r="E9" s="90" t="n">
        <f aca="false">2650+40000</f>
        <v>42650</v>
      </c>
    </row>
    <row r="10" s="44" customFormat="true" ht="20.1" hidden="false" customHeight="true" outlineLevel="0" collapsed="false">
      <c r="A10" s="45" t="s">
        <v>32</v>
      </c>
      <c r="B10" s="46" t="n">
        <v>21200</v>
      </c>
      <c r="C10" s="89" t="n">
        <f aca="false">2000+18000</f>
        <v>20000</v>
      </c>
      <c r="D10" s="90" t="n">
        <v>20000</v>
      </c>
      <c r="E10" s="90" t="n">
        <v>20000</v>
      </c>
    </row>
    <row r="11" s="44" customFormat="true" ht="20.1" hidden="false" customHeight="true" outlineLevel="0" collapsed="false">
      <c r="A11" s="45" t="s">
        <v>33</v>
      </c>
      <c r="B11" s="46" t="n">
        <v>63800</v>
      </c>
      <c r="C11" s="89" t="n">
        <v>50000</v>
      </c>
      <c r="D11" s="89" t="n">
        <v>50000</v>
      </c>
      <c r="E11" s="90" t="n">
        <v>50000</v>
      </c>
    </row>
    <row r="12" s="44" customFormat="true" ht="20.1" hidden="false" customHeight="true" outlineLevel="0" collapsed="false">
      <c r="A12" s="45" t="s">
        <v>34</v>
      </c>
      <c r="B12" s="53"/>
      <c r="C12" s="89" t="n">
        <v>5000</v>
      </c>
      <c r="D12" s="89" t="n">
        <v>5000</v>
      </c>
      <c r="E12" s="90" t="n">
        <v>5000</v>
      </c>
    </row>
    <row r="13" s="44" customFormat="true" ht="20.1" hidden="false" customHeight="true" outlineLevel="0" collapsed="false">
      <c r="A13" s="45" t="s">
        <v>35</v>
      </c>
      <c r="B13" s="46" t="n">
        <v>17500</v>
      </c>
      <c r="C13" s="89" t="n">
        <v>15000</v>
      </c>
      <c r="D13" s="89" t="n">
        <v>15000</v>
      </c>
      <c r="E13" s="90" t="n">
        <v>15000</v>
      </c>
    </row>
    <row r="14" customFormat="false" ht="20.1" hidden="false" customHeight="true" outlineLevel="0" collapsed="false">
      <c r="A14" s="37" t="s">
        <v>36</v>
      </c>
      <c r="B14" s="85" t="n">
        <f aca="false">SUM(B15:B18)</f>
        <v>185000.08</v>
      </c>
      <c r="C14" s="85" t="n">
        <f aca="false">SUM(C15:C18)</f>
        <v>129455</v>
      </c>
      <c r="D14" s="85" t="n">
        <f aca="false">SUM(D15:D18)</f>
        <v>143605</v>
      </c>
      <c r="E14" s="86" t="n">
        <f aca="false">SUM(E15:E18)</f>
        <v>140105</v>
      </c>
    </row>
    <row r="15" s="44" customFormat="true" ht="20.1" hidden="false" customHeight="true" outlineLevel="0" collapsed="false">
      <c r="A15" s="57" t="s">
        <v>37</v>
      </c>
      <c r="B15" s="58" t="n">
        <v>103698.27</v>
      </c>
      <c r="C15" s="91" t="n">
        <f aca="false">21000+6650+3000+38350</f>
        <v>69000</v>
      </c>
      <c r="D15" s="92" t="n">
        <f aca="false">37800+20200+8650+4000</f>
        <v>70650</v>
      </c>
      <c r="E15" s="93" t="n">
        <f aca="false">21000+6650+42000</f>
        <v>69650</v>
      </c>
    </row>
    <row r="16" s="44" customFormat="true" ht="20.1" hidden="false" customHeight="true" outlineLevel="0" collapsed="false">
      <c r="A16" s="45" t="s">
        <v>38</v>
      </c>
      <c r="B16" s="46" t="n">
        <v>12548</v>
      </c>
      <c r="C16" s="89" t="n">
        <v>8100</v>
      </c>
      <c r="D16" s="90" t="n">
        <v>8100</v>
      </c>
      <c r="E16" s="94" t="n">
        <v>8100</v>
      </c>
    </row>
    <row r="17" s="44" customFormat="true" ht="20.1" hidden="false" customHeight="true" outlineLevel="0" collapsed="false">
      <c r="A17" s="45" t="s">
        <v>39</v>
      </c>
      <c r="B17" s="46" t="n">
        <v>55253.81</v>
      </c>
      <c r="C17" s="89" t="n">
        <f aca="false">17500+23855</f>
        <v>41355</v>
      </c>
      <c r="D17" s="90" t="n">
        <f aca="false">12500+23855+15000</f>
        <v>51355</v>
      </c>
      <c r="E17" s="94" t="n">
        <f aca="false">12500+23855+15000</f>
        <v>51355</v>
      </c>
    </row>
    <row r="18" s="44" customFormat="true" ht="20.1" hidden="false" customHeight="true" outlineLevel="0" collapsed="false">
      <c r="A18" s="63" t="s">
        <v>40</v>
      </c>
      <c r="B18" s="64" t="n">
        <v>13500</v>
      </c>
      <c r="C18" s="95" t="n">
        <v>11000</v>
      </c>
      <c r="D18" s="96" t="n">
        <v>13500</v>
      </c>
      <c r="E18" s="97" t="n">
        <v>11000</v>
      </c>
    </row>
    <row r="19" customFormat="false" ht="20.1" hidden="false" customHeight="true" outlineLevel="0" collapsed="false">
      <c r="A19" s="37" t="s">
        <v>41</v>
      </c>
      <c r="B19" s="85" t="n">
        <f aca="false">SUM(B20:B23)</f>
        <v>514000</v>
      </c>
      <c r="C19" s="85" t="n">
        <f aca="false">SUM(C20:C23)</f>
        <v>624450</v>
      </c>
      <c r="D19" s="85" t="n">
        <f aca="false">SUM(D20:D23)</f>
        <v>529000</v>
      </c>
      <c r="E19" s="86" t="n">
        <f aca="false">SUM(E20:E23)</f>
        <v>611000</v>
      </c>
    </row>
    <row r="20" s="44" customFormat="true" ht="20.1" hidden="false" customHeight="true" outlineLevel="0" collapsed="false">
      <c r="A20" s="40" t="s">
        <v>42</v>
      </c>
      <c r="B20" s="41" t="n">
        <v>16000</v>
      </c>
      <c r="C20" s="87" t="n">
        <f aca="false">95000+13450+3000</f>
        <v>111450</v>
      </c>
      <c r="D20" s="88" t="n">
        <f aca="false">3000+13000</f>
        <v>16000</v>
      </c>
      <c r="E20" s="98" t="n">
        <f aca="false">95000+3000</f>
        <v>98000</v>
      </c>
    </row>
    <row r="21" s="44" customFormat="true" ht="20.1" hidden="false" customHeight="true" outlineLevel="0" collapsed="false">
      <c r="A21" s="45" t="s">
        <v>43</v>
      </c>
      <c r="B21" s="46"/>
      <c r="C21" s="89" t="n">
        <v>15000</v>
      </c>
      <c r="D21" s="89" t="n">
        <v>15000</v>
      </c>
      <c r="E21" s="90" t="n">
        <v>15000</v>
      </c>
    </row>
    <row r="22" s="44" customFormat="true" ht="20.1" hidden="false" customHeight="true" outlineLevel="0" collapsed="false">
      <c r="A22" s="45" t="s">
        <v>44</v>
      </c>
      <c r="B22" s="46" t="n">
        <v>455000</v>
      </c>
      <c r="C22" s="89" t="n">
        <v>455000</v>
      </c>
      <c r="D22" s="90" t="n">
        <v>455000</v>
      </c>
      <c r="E22" s="90" t="n">
        <v>455000</v>
      </c>
    </row>
    <row r="23" s="44" customFormat="true" ht="20.1" hidden="false" customHeight="true" outlineLevel="0" collapsed="false">
      <c r="A23" s="45" t="s">
        <v>45</v>
      </c>
      <c r="B23" s="46" t="n">
        <v>43000</v>
      </c>
      <c r="C23" s="89" t="n">
        <v>43000</v>
      </c>
      <c r="D23" s="90" t="n">
        <v>43000</v>
      </c>
      <c r="E23" s="99" t="n">
        <v>43000</v>
      </c>
    </row>
    <row r="24" customFormat="false" ht="20.1" hidden="false" customHeight="true" outlineLevel="0" collapsed="false">
      <c r="A24" s="73" t="s">
        <v>21</v>
      </c>
      <c r="B24" s="100" t="n">
        <f aca="false">B19+B14+B7</f>
        <v>902667.79</v>
      </c>
      <c r="C24" s="100" t="n">
        <f aca="false">C19+C14+C7</f>
        <v>909555</v>
      </c>
      <c r="D24" s="100" t="n">
        <f aca="false">D19+D14+D7</f>
        <v>825255</v>
      </c>
      <c r="E24" s="101" t="n">
        <f aca="false">E19+E14+E7</f>
        <v>903755</v>
      </c>
    </row>
    <row r="25" customFormat="false" ht="13.5" hidden="false" customHeight="false" outlineLevel="0" collapsed="false"/>
  </sheetData>
  <mergeCells count="1">
    <mergeCell ref="B1:E1"/>
  </mergeCells>
  <printOptions headings="false" gridLines="false" gridLinesSet="true" horizontalCentered="false" verticalCentered="false"/>
  <pageMargins left="0.984027777777778" right="0.511805555555555" top="0.7875" bottom="0.7875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9.71"/>
    <col collapsed="false" customWidth="true" hidden="false" outlineLevel="0" max="1025" min="2" style="0" width="8.67"/>
  </cols>
  <sheetData>
    <row r="1" customFormat="false" ht="12.75" hidden="false" customHeight="false" outlineLevel="0" collapsed="false">
      <c r="A1" s="78" t="n">
        <v>4827.59</v>
      </c>
    </row>
    <row r="2" customFormat="false" ht="12.75" hidden="false" customHeight="false" outlineLevel="0" collapsed="false">
      <c r="A2" s="78" t="n">
        <v>5378.04</v>
      </c>
    </row>
    <row r="3" customFormat="false" ht="12.75" hidden="false" customHeight="false" outlineLevel="0" collapsed="false">
      <c r="A3" s="78" t="n">
        <v>912.08</v>
      </c>
    </row>
    <row r="4" customFormat="false" ht="12.75" hidden="false" customHeight="false" outlineLevel="0" collapsed="false">
      <c r="A4" s="78" t="n">
        <v>1885.87</v>
      </c>
    </row>
    <row r="5" customFormat="false" ht="12.75" hidden="false" customHeight="false" outlineLevel="0" collapsed="false">
      <c r="A5" s="78" t="n">
        <v>1000</v>
      </c>
    </row>
    <row r="6" customFormat="false" ht="12.75" hidden="false" customHeight="false" outlineLevel="0" collapsed="false">
      <c r="A6" s="78" t="n">
        <v>1448</v>
      </c>
    </row>
    <row r="7" customFormat="false" ht="12.75" hidden="false" customHeight="false" outlineLevel="0" collapsed="false">
      <c r="A7" s="78" t="n">
        <v>2000</v>
      </c>
    </row>
    <row r="8" customFormat="false" ht="12.75" hidden="false" customHeight="false" outlineLevel="0" collapsed="false">
      <c r="A8" s="78" t="n">
        <v>2000</v>
      </c>
    </row>
    <row r="9" customFormat="false" ht="12.75" hidden="false" customHeight="false" outlineLevel="0" collapsed="false">
      <c r="A9" s="78" t="n">
        <v>1448.27</v>
      </c>
    </row>
    <row r="10" customFormat="false" ht="12.75" hidden="false" customHeight="false" outlineLevel="0" collapsed="false">
      <c r="A10" s="78" t="n">
        <v>12012.94</v>
      </c>
    </row>
    <row r="11" customFormat="false" ht="12.75" hidden="false" customHeight="false" outlineLevel="0" collapsed="false">
      <c r="A11" s="78" t="n">
        <v>1400</v>
      </c>
    </row>
    <row r="12" customFormat="false" ht="12.75" hidden="false" customHeight="false" outlineLevel="0" collapsed="false">
      <c r="A12" s="78" t="n">
        <v>20000</v>
      </c>
    </row>
    <row r="13" customFormat="false" ht="12.75" hidden="false" customHeight="false" outlineLevel="0" collapsed="false">
      <c r="A13" s="78" t="n">
        <v>3000</v>
      </c>
    </row>
    <row r="14" customFormat="false" ht="12.75" hidden="false" customHeight="false" outlineLevel="0" collapsed="false">
      <c r="A14" s="78" t="n">
        <v>5000</v>
      </c>
    </row>
    <row r="15" customFormat="false" ht="12.75" hidden="false" customHeight="false" outlineLevel="0" collapsed="false">
      <c r="A15" s="78" t="n">
        <f aca="false">SUM(A1:A14)</f>
        <v>62312.79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2014-10-21T16:45:30Z</dcterms:created>
  <dc:creator>Servidor</dc:creator>
  <dc:description/>
  <dc:language>pt-BR</dc:language>
  <cp:lastModifiedBy>Tanaka</cp:lastModifiedBy>
  <cp:lastPrinted>2014-10-26T21:16:52Z</cp:lastPrinted>
  <dcterms:modified xsi:type="dcterms:W3CDTF">2014-10-26T21:31:35Z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